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90" windowWidth="22035" windowHeight="1077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>
    <definedName name="_xlnm.Print_Area" localSheetId="0">Sheet1!$A$1:$E$57</definedName>
  </definedNames>
  <calcPr calcId="125725"/>
</workbook>
</file>

<file path=xl/calcChain.xml><?xml version="1.0" encoding="utf-8"?>
<calcChain xmlns="http://schemas.openxmlformats.org/spreadsheetml/2006/main">
  <c r="A2" i="4"/>
  <c r="B2"/>
  <c r="C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AU2"/>
  <c r="AV2"/>
  <c r="AW2"/>
  <c r="AX2"/>
  <c r="AY2"/>
  <c r="AZ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O2"/>
  <c r="A1"/>
  <c r="B1"/>
  <c r="C1"/>
  <c r="D1"/>
  <c r="E1"/>
  <c r="F1"/>
  <c r="G1"/>
  <c r="H1"/>
  <c r="I1"/>
  <c r="J1"/>
  <c r="K1"/>
  <c r="L1"/>
  <c r="M1"/>
  <c r="N1"/>
  <c r="O1"/>
  <c r="P1"/>
  <c r="Q1"/>
  <c r="R1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DF1"/>
  <c r="DG1"/>
  <c r="DH1"/>
  <c r="DI1"/>
  <c r="DJ1"/>
  <c r="DK1"/>
  <c r="DL1"/>
  <c r="DM1"/>
  <c r="DN1"/>
  <c r="DO1"/>
  <c r="DP1"/>
  <c r="DQ1"/>
  <c r="DR1"/>
  <c r="DS1"/>
  <c r="DT1"/>
  <c r="DU1"/>
  <c r="DV1"/>
  <c r="DW1"/>
  <c r="DX1"/>
  <c r="DY1"/>
  <c r="DZ1"/>
  <c r="EA1"/>
  <c r="EB1"/>
  <c r="EC1"/>
  <c r="ED1"/>
  <c r="EE1"/>
  <c r="EF1"/>
  <c r="EG1"/>
  <c r="EH1"/>
  <c r="EI1"/>
  <c r="EJ1"/>
  <c r="EK1"/>
  <c r="EL1"/>
  <c r="EM1"/>
  <c r="EN1"/>
  <c r="EO1"/>
  <c r="EP1"/>
  <c r="EQ1"/>
  <c r="ER1"/>
  <c r="ES1"/>
  <c r="ET1"/>
  <c r="EU1"/>
  <c r="EV1"/>
  <c r="EW1"/>
  <c r="EX1"/>
  <c r="EY1"/>
  <c r="EZ1"/>
  <c r="FA1"/>
  <c r="FB1"/>
  <c r="FC1"/>
  <c r="FD1"/>
  <c r="FE1"/>
  <c r="FF1"/>
  <c r="FG1"/>
  <c r="FH1"/>
  <c r="FI1"/>
  <c r="FJ1"/>
  <c r="FK1"/>
  <c r="FL1"/>
  <c r="FM1"/>
  <c r="FN1"/>
  <c r="FO1"/>
  <c r="FP1"/>
  <c r="FQ1"/>
  <c r="FR1"/>
  <c r="FS1"/>
  <c r="FT1"/>
  <c r="FU1"/>
  <c r="FV1"/>
  <c r="FW1"/>
  <c r="FX1"/>
  <c r="FY1"/>
  <c r="FZ1"/>
  <c r="GA1"/>
  <c r="GB1"/>
  <c r="GC1"/>
  <c r="GD1"/>
  <c r="GE1"/>
  <c r="GF1"/>
  <c r="GG1"/>
  <c r="GH1"/>
  <c r="GI1"/>
  <c r="GJ1"/>
  <c r="GK1"/>
  <c r="GL1"/>
  <c r="GM1"/>
  <c r="GN1"/>
  <c r="GO1"/>
  <c r="GP1"/>
  <c r="GQ1"/>
  <c r="GR1"/>
  <c r="GS1"/>
  <c r="GT1"/>
  <c r="GU1"/>
  <c r="GV1"/>
  <c r="GW1"/>
  <c r="GX1"/>
  <c r="GY1"/>
  <c r="GZ1"/>
  <c r="HA1"/>
  <c r="HB1"/>
  <c r="HC1"/>
  <c r="HD1"/>
  <c r="HE1"/>
  <c r="HF1"/>
  <c r="HG1"/>
  <c r="HH1"/>
  <c r="HI1"/>
  <c r="HJ1"/>
  <c r="HK1"/>
  <c r="HL1"/>
  <c r="HM1"/>
  <c r="HN1"/>
  <c r="HO1"/>
  <c r="HP1"/>
  <c r="HQ1"/>
  <c r="HR1"/>
  <c r="HS1"/>
  <c r="HT1"/>
  <c r="HU1"/>
  <c r="HV1"/>
  <c r="HW1"/>
  <c r="HX1"/>
  <c r="HY1"/>
  <c r="HZ1"/>
  <c r="IA1"/>
  <c r="IB1"/>
  <c r="IC1"/>
  <c r="ID1"/>
  <c r="IE1"/>
  <c r="IF1"/>
  <c r="IG1"/>
  <c r="IH1"/>
  <c r="II1"/>
  <c r="IJ1"/>
  <c r="IK1"/>
  <c r="IL1"/>
  <c r="IM1"/>
  <c r="IN1"/>
  <c r="IO1"/>
  <c r="IP1"/>
  <c r="IQ1"/>
  <c r="IR1"/>
  <c r="IS1"/>
  <c r="IT1"/>
  <c r="IU1"/>
  <c r="IV1"/>
  <c r="B12" i="1"/>
  <c r="B19"/>
  <c r="B40" s="1"/>
</calcChain>
</file>

<file path=xl/sharedStrings.xml><?xml version="1.0" encoding="utf-8"?>
<sst xmlns="http://schemas.openxmlformats.org/spreadsheetml/2006/main" count="33" uniqueCount="33">
  <si>
    <t xml:space="preserve"> </t>
  </si>
  <si>
    <t>(e.g., lost wages from work):daily wages =</t>
  </si>
  <si>
    <t>Part A: Monetary Costs</t>
  </si>
  <si>
    <t xml:space="preserve">Date of DUII:   </t>
  </si>
  <si>
    <t>MY BAC:</t>
  </si>
  <si>
    <t xml:space="preserve">Name: </t>
  </si>
  <si>
    <t xml:space="preserve">Complete this to the best of your ability to determine how much this has cost in monetary terms. </t>
  </si>
  <si>
    <t>3. Money Lost Due to Time in Jail -calculate by filling in the following:</t>
  </si>
  <si>
    <t>X the  # of days missed work=</t>
  </si>
  <si>
    <t>Total = $</t>
  </si>
  <si>
    <t>7. Cost to Get Driver’s License Back:                                                     $</t>
  </si>
  <si>
    <r>
      <t xml:space="preserve">8. Increased Insurance Costs: </t>
    </r>
    <r>
      <rPr>
        <b/>
        <sz val="10"/>
        <color theme="1"/>
        <rFont val="Times New Roman"/>
        <family val="1"/>
      </rPr>
      <t xml:space="preserve">(depends on your situation and carrier)                </t>
    </r>
    <r>
      <rPr>
        <b/>
        <sz val="12"/>
        <color theme="1"/>
        <rFont val="Times New Roman"/>
        <family val="1"/>
      </rPr>
      <t>$</t>
    </r>
  </si>
  <si>
    <r>
      <t>6. Cost of Required Treatment Program:</t>
    </r>
    <r>
      <rPr>
        <b/>
        <sz val="9"/>
        <color theme="1"/>
        <rFont val="Times New Roman"/>
        <family val="1"/>
      </rPr>
      <t xml:space="preserve">(minimum of 750-1000)                        </t>
    </r>
    <r>
      <rPr>
        <b/>
        <sz val="12"/>
        <color theme="1"/>
        <rFont val="Times New Roman"/>
        <family val="1"/>
      </rPr>
      <t>$</t>
    </r>
  </si>
  <si>
    <t xml:space="preserve">4. Cost of Alternative Transportation Because License Suspended:     $ </t>
  </si>
  <si>
    <t>5. Cost of Attending Safety School/Victims Impact Panel:                      $</t>
  </si>
  <si>
    <t>1. Fine and Court Costs:                                                                           $</t>
  </si>
  <si>
    <t>2. Legal Fees (Lawyers):                                                                          $</t>
  </si>
  <si>
    <t xml:space="preserve">the total  number of hours =   </t>
  </si>
  <si>
    <r>
      <t>Total Amount for Community Service Time =</t>
    </r>
    <r>
      <rPr>
        <b/>
        <sz val="12"/>
        <color theme="1"/>
        <rFont val="Times New Roman"/>
        <family val="1"/>
      </rPr>
      <t>$</t>
    </r>
  </si>
  <si>
    <t>10. Other Costs (describe below):                                                            $</t>
  </si>
  <si>
    <t xml:space="preserve">     a. Community Service Hours if applicable -Calculate:                                                                                                                                                                                                 </t>
  </si>
  <si>
    <t>Part B: Personal Costs Other Than Money</t>
  </si>
  <si>
    <t xml:space="preserve">What was the most surprising of all the costs and why?  </t>
  </si>
  <si>
    <r>
      <t xml:space="preserve">Some costs of an arrest did not involve money but are as severe. </t>
    </r>
    <r>
      <rPr>
        <b/>
        <sz val="12"/>
        <color theme="1"/>
        <rFont val="Times New Roman"/>
        <family val="1"/>
      </rPr>
      <t xml:space="preserve">What kinds of personal costs can you think of that resulted from your DUI </t>
    </r>
    <r>
      <rPr>
        <sz val="12"/>
        <color theme="1"/>
        <rFont val="Times New Roman"/>
        <family val="1"/>
      </rPr>
      <t>(e.g., embarrassment, damaged relationships):</t>
    </r>
  </si>
  <si>
    <t>What are some of your additional thoughts concerning the cost of your drinking/using and driving?</t>
  </si>
  <si>
    <r>
      <rPr>
        <b/>
        <sz val="11"/>
        <color theme="1"/>
        <rFont val="Times New Roman"/>
        <family val="1"/>
      </rPr>
      <t xml:space="preserve">9. Costs From Events Related to Your Arrest </t>
    </r>
    <r>
      <rPr>
        <b/>
        <sz val="10"/>
        <color theme="1"/>
        <rFont val="Times New Roman"/>
        <family val="1"/>
      </rPr>
      <t xml:space="preserve">(e.g., getting car back if impounded; costs related to an accident);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</t>
    </r>
    <r>
      <rPr>
        <b/>
        <sz val="12"/>
        <color theme="1"/>
        <rFont val="Times New Roman"/>
        <family val="1"/>
      </rPr>
      <t>$</t>
    </r>
  </si>
  <si>
    <t xml:space="preserve">        [IF YOU HAVE A HARDSHIP PERMIT INCLUDE FEES  AND  SR22 COST]</t>
  </si>
  <si>
    <t xml:space="preserve">     [INCLUDE COST OF EVALUATOR SERVICE- ADES in calculation of treatment cost]</t>
  </si>
  <si>
    <t>TOTAL DUII COST IN MONETARY TERMS = $</t>
  </si>
  <si>
    <t>Todays' Date:</t>
  </si>
  <si>
    <t xml:space="preserve">X's  wage per hour at regular job or at least  minimum wage if you are not working=     </t>
  </si>
  <si>
    <t>AAAAAHrd+ls=</t>
  </si>
  <si>
    <t xml:space="preserve">              The Cost of My DUII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</si>
</sst>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B050"/>
      <name val="Times New Roman"/>
      <family val="1"/>
    </font>
    <font>
      <b/>
      <u/>
      <sz val="12"/>
      <color rgb="FF00B050"/>
      <name val="Times New Roman"/>
      <family val="1"/>
    </font>
    <font>
      <b/>
      <sz val="14"/>
      <color theme="5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3" fillId="0" borderId="1" xfId="0" applyFont="1" applyBorder="1"/>
    <xf numFmtId="0" fontId="3" fillId="0" borderId="0" xfId="0" applyNumberFormat="1" applyFont="1" applyBorder="1" applyAlignment="1">
      <alignment horizontal="left"/>
    </xf>
    <xf numFmtId="0" fontId="8" fillId="0" borderId="0" xfId="0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5" fillId="0" borderId="0" xfId="0" applyFont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 readingOrder="1"/>
    </xf>
    <xf numFmtId="0" fontId="3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" fontId="10" fillId="3" borderId="3" xfId="0" applyNumberFormat="1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3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10" fillId="0" borderId="0" xfId="0" applyFont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4" borderId="3" xfId="0" applyFont="1" applyFill="1" applyBorder="1"/>
    <xf numFmtId="0" fontId="11" fillId="0" borderId="0" xfId="0" applyFont="1"/>
    <xf numFmtId="0" fontId="12" fillId="0" borderId="3" xfId="0" applyFont="1" applyBorder="1"/>
    <xf numFmtId="4" fontId="10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3" fillId="4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56"/>
  <sheetViews>
    <sheetView tabSelected="1" zoomScaleNormal="100" workbookViewId="0">
      <selection activeCell="A3" sqref="A3"/>
    </sheetView>
  </sheetViews>
  <sheetFormatPr defaultRowHeight="15"/>
  <cols>
    <col min="1" max="1" width="67.85546875" style="4" customWidth="1"/>
    <col min="2" max="2" width="14.85546875" style="4" customWidth="1"/>
    <col min="3" max="3" width="12.85546875" style="4" customWidth="1"/>
    <col min="4" max="4" width="8" style="4" customWidth="1"/>
    <col min="5" max="5" width="6" style="4" customWidth="1"/>
    <col min="6" max="16384" width="9.140625" style="4"/>
  </cols>
  <sheetData>
    <row r="2" spans="1:4" ht="17.25" customHeight="1">
      <c r="A2" s="41" t="s">
        <v>32</v>
      </c>
    </row>
    <row r="3" spans="1:4" ht="16.5" thickBot="1">
      <c r="A3" s="42" t="s">
        <v>5</v>
      </c>
      <c r="B3" s="5" t="s">
        <v>29</v>
      </c>
      <c r="C3" s="37"/>
    </row>
    <row r="4" spans="1:4" ht="26.25" customHeight="1">
      <c r="A4" s="6" t="s">
        <v>6</v>
      </c>
    </row>
    <row r="5" spans="1:4" ht="14.25" customHeight="1" thickBot="1">
      <c r="A5" s="5" t="s">
        <v>4</v>
      </c>
      <c r="B5" s="23"/>
    </row>
    <row r="6" spans="1:4" ht="14.25" customHeight="1" thickBot="1">
      <c r="A6" s="5" t="s">
        <v>3</v>
      </c>
      <c r="B6" s="23"/>
    </row>
    <row r="7" spans="1:4" ht="13.5" customHeight="1">
      <c r="A7" s="38" t="s">
        <v>2</v>
      </c>
      <c r="B7" s="24"/>
    </row>
    <row r="8" spans="1:4" ht="16.5" thickBot="1">
      <c r="A8" s="3" t="s">
        <v>15</v>
      </c>
      <c r="B8" s="19"/>
    </row>
    <row r="9" spans="1:4" ht="12" customHeight="1">
      <c r="A9" s="10" t="s">
        <v>20</v>
      </c>
      <c r="B9" s="8"/>
    </row>
    <row r="10" spans="1:4" ht="16.5" customHeight="1">
      <c r="A10" s="11" t="s">
        <v>17</v>
      </c>
      <c r="B10" s="20"/>
    </row>
    <row r="11" spans="1:4" ht="15.75" customHeight="1">
      <c r="A11" s="6" t="s">
        <v>30</v>
      </c>
      <c r="B11" s="25"/>
    </row>
    <row r="12" spans="1:4" ht="16.5" thickBot="1">
      <c r="A12" s="11" t="s">
        <v>18</v>
      </c>
      <c r="B12" s="19">
        <f>B10*B11</f>
        <v>0</v>
      </c>
    </row>
    <row r="13" spans="1:4">
      <c r="A13" s="11"/>
      <c r="B13" s="26"/>
    </row>
    <row r="14" spans="1:4" ht="13.5" customHeight="1" thickBot="1">
      <c r="A14" s="3" t="s">
        <v>16</v>
      </c>
      <c r="B14" s="19"/>
    </row>
    <row r="15" spans="1:4" ht="9" customHeight="1">
      <c r="A15" s="2"/>
      <c r="B15" s="27"/>
    </row>
    <row r="16" spans="1:4" ht="14.25" customHeight="1">
      <c r="A16" s="3" t="s">
        <v>7</v>
      </c>
      <c r="B16" s="28"/>
      <c r="D16" s="4" t="s">
        <v>0</v>
      </c>
    </row>
    <row r="17" spans="1:2" ht="15.75">
      <c r="A17" s="21" t="s">
        <v>1</v>
      </c>
      <c r="B17" s="18"/>
    </row>
    <row r="18" spans="1:2" ht="15.75">
      <c r="A18" s="21" t="s">
        <v>8</v>
      </c>
      <c r="B18" s="18"/>
    </row>
    <row r="19" spans="1:2" ht="15" customHeight="1" thickBot="1">
      <c r="A19" s="5" t="s">
        <v>9</v>
      </c>
      <c r="B19" s="13">
        <f>B17*B18</f>
        <v>0</v>
      </c>
    </row>
    <row r="20" spans="1:2" ht="9.75" customHeight="1">
      <c r="A20" s="5"/>
      <c r="B20" s="8"/>
    </row>
    <row r="21" spans="1:2" ht="16.5" thickBot="1">
      <c r="A21" s="3" t="s">
        <v>13</v>
      </c>
      <c r="B21" s="13"/>
    </row>
    <row r="22" spans="1:2" ht="9" customHeight="1">
      <c r="A22" s="9"/>
      <c r="B22" s="24"/>
    </row>
    <row r="23" spans="1:2" ht="16.5" thickBot="1">
      <c r="A23" s="3" t="s">
        <v>14</v>
      </c>
      <c r="B23" s="13"/>
    </row>
    <row r="24" spans="1:2" ht="9" customHeight="1">
      <c r="A24" s="9"/>
      <c r="B24" s="24"/>
    </row>
    <row r="25" spans="1:2" ht="16.5" thickBot="1">
      <c r="A25" s="3" t="s">
        <v>12</v>
      </c>
      <c r="B25" s="13"/>
    </row>
    <row r="26" spans="1:2" ht="12" customHeight="1">
      <c r="A26" s="9" t="s">
        <v>27</v>
      </c>
      <c r="B26" s="24"/>
    </row>
    <row r="27" spans="1:2" ht="9" customHeight="1">
      <c r="A27" s="9"/>
      <c r="B27" s="24"/>
    </row>
    <row r="28" spans="1:2" ht="16.5" thickBot="1">
      <c r="A28" s="3" t="s">
        <v>10</v>
      </c>
      <c r="B28" s="13"/>
    </row>
    <row r="29" spans="1:2" ht="10.5" customHeight="1">
      <c r="A29" s="9" t="s">
        <v>26</v>
      </c>
      <c r="B29" s="24"/>
    </row>
    <row r="30" spans="1:2" ht="9" customHeight="1">
      <c r="A30" s="9"/>
      <c r="B30" s="24"/>
    </row>
    <row r="31" spans="1:2" ht="16.5" thickBot="1">
      <c r="A31" s="3" t="s">
        <v>11</v>
      </c>
      <c r="B31" s="13"/>
    </row>
    <row r="32" spans="1:2" ht="11.25" customHeight="1">
      <c r="A32" s="9"/>
      <c r="B32" s="24"/>
    </row>
    <row r="33" spans="1:5" ht="27.75" customHeight="1" thickBot="1">
      <c r="A33" s="14" t="s">
        <v>25</v>
      </c>
      <c r="B33" s="13"/>
    </row>
    <row r="34" spans="1:5" ht="9.75" customHeight="1">
      <c r="A34" s="29"/>
      <c r="B34" s="12"/>
      <c r="C34" s="1"/>
    </row>
    <row r="35" spans="1:5" ht="9" customHeight="1">
      <c r="A35" s="9"/>
      <c r="B35" s="24"/>
    </row>
    <row r="36" spans="1:5" ht="16.5" thickBot="1">
      <c r="A36" s="7" t="s">
        <v>19</v>
      </c>
      <c r="B36" s="13"/>
    </row>
    <row r="37" spans="1:5" ht="14.25" customHeight="1">
      <c r="A37" s="30"/>
      <c r="B37" s="31"/>
    </row>
    <row r="38" spans="1:5" ht="13.5" customHeight="1">
      <c r="A38" s="32"/>
    </row>
    <row r="39" spans="1:5" ht="13.5" customHeight="1">
      <c r="A39" s="32"/>
    </row>
    <row r="40" spans="1:5" ht="15.75" customHeight="1" thickBot="1">
      <c r="A40" s="33" t="s">
        <v>28</v>
      </c>
      <c r="B40" s="17">
        <f>SUM(B36,B33,B31,B28,B25,B23,B21,B19,B14,B12,B8)</f>
        <v>0</v>
      </c>
    </row>
    <row r="41" spans="1:5" ht="15.75" customHeight="1">
      <c r="A41" s="33"/>
      <c r="B41" s="40"/>
    </row>
    <row r="42" spans="1:5" ht="16.5" customHeight="1" thickBot="1">
      <c r="A42" s="39" t="s">
        <v>21</v>
      </c>
      <c r="B42" s="22"/>
      <c r="C42" s="22"/>
      <c r="D42" s="22"/>
      <c r="E42" s="31"/>
    </row>
    <row r="43" spans="1:5" ht="33" customHeight="1">
      <c r="A43" s="16" t="s">
        <v>23</v>
      </c>
      <c r="B43" s="16"/>
      <c r="C43" s="16"/>
      <c r="D43" s="16"/>
    </row>
    <row r="44" spans="1:5">
      <c r="A44" s="34"/>
      <c r="B44" s="34"/>
      <c r="C44" s="34"/>
      <c r="D44" s="34"/>
    </row>
    <row r="45" spans="1:5">
      <c r="A45" s="34"/>
      <c r="B45" s="34"/>
      <c r="C45" s="34"/>
      <c r="D45" s="34"/>
    </row>
    <row r="46" spans="1:5">
      <c r="A46" s="34"/>
      <c r="B46" s="34"/>
      <c r="C46" s="34"/>
      <c r="D46" s="34"/>
    </row>
    <row r="47" spans="1:5" ht="15.75">
      <c r="A47" s="3" t="s">
        <v>22</v>
      </c>
    </row>
    <row r="48" spans="1:5">
      <c r="A48" s="35"/>
      <c r="B48" s="35"/>
      <c r="C48" s="35"/>
      <c r="D48" s="35"/>
    </row>
    <row r="49" spans="1:4">
      <c r="A49" s="34"/>
      <c r="B49" s="34"/>
      <c r="C49" s="34"/>
      <c r="D49" s="34"/>
    </row>
    <row r="50" spans="1:4">
      <c r="A50" s="34"/>
      <c r="B50" s="34"/>
      <c r="C50" s="34"/>
      <c r="D50" s="34"/>
    </row>
    <row r="51" spans="1:4" ht="17.25" customHeight="1">
      <c r="A51" s="15" t="s">
        <v>24</v>
      </c>
      <c r="B51" s="15"/>
      <c r="C51" s="15"/>
      <c r="D51" s="15"/>
    </row>
    <row r="52" spans="1:4">
      <c r="A52" s="36"/>
      <c r="B52" s="36"/>
      <c r="C52" s="36"/>
      <c r="D52" s="36"/>
    </row>
    <row r="53" spans="1:4">
      <c r="A53" s="36"/>
      <c r="B53" s="36"/>
      <c r="C53" s="36"/>
      <c r="D53" s="36"/>
    </row>
    <row r="54" spans="1:4">
      <c r="A54" s="36"/>
      <c r="B54" s="36"/>
      <c r="C54" s="36"/>
      <c r="D54" s="36"/>
    </row>
    <row r="55" spans="1:4">
      <c r="A55" s="36"/>
      <c r="B55" s="36"/>
      <c r="C55" s="36"/>
      <c r="D55" s="36"/>
    </row>
    <row r="56" spans="1:4">
      <c r="A56" s="36"/>
      <c r="B56" s="36"/>
      <c r="C56" s="36"/>
      <c r="D56" s="36"/>
    </row>
  </sheetData>
  <mergeCells count="13">
    <mergeCell ref="A43:D43"/>
    <mergeCell ref="A52:D52"/>
    <mergeCell ref="A53:D53"/>
    <mergeCell ref="A54:D54"/>
    <mergeCell ref="A56:D56"/>
    <mergeCell ref="A55:D55"/>
    <mergeCell ref="A51:D51"/>
    <mergeCell ref="A44:D44"/>
    <mergeCell ref="A45:D45"/>
    <mergeCell ref="A46:D46"/>
    <mergeCell ref="A48:D48"/>
    <mergeCell ref="A49:D49"/>
    <mergeCell ref="A50:D50"/>
  </mergeCells>
  <dataValidations count="2">
    <dataValidation allowBlank="1" showInputMessage="1" showErrorMessage="1" prompt="0.00 format" sqref="B5"/>
    <dataValidation allowBlank="1" showInputMessage="1" showErrorMessage="1" prompt="dd/mm/yyyy" sqref="B6 C3"/>
  </dataValidations>
  <pageMargins left="0.7" right="0.7" top="0.75" bottom="0.75" header="0.3" footer="0.3"/>
  <pageSetup scale="76" orientation="portrait" verticalDpi="0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2"/>
  <sheetViews>
    <sheetView workbookViewId="0">
      <selection activeCell="CN2" sqref="CN2"/>
    </sheetView>
  </sheetViews>
  <sheetFormatPr defaultRowHeight="15"/>
  <sheetData>
    <row r="1" spans="1:256">
      <c r="A1">
        <f>IF(Sheet1!1:1,"AAAAADv+/QA=",0)</f>
        <v>0</v>
      </c>
      <c r="B1" t="e">
        <f>AND(Sheet1!A1,"AAAAADv+/QE=")</f>
        <v>#VALUE!</v>
      </c>
      <c r="C1" t="e">
        <f>AND(Sheet1!B1,"AAAAADv+/QI=")</f>
        <v>#VALUE!</v>
      </c>
      <c r="D1" t="e">
        <f>AND(Sheet1!C1,"AAAAADv+/QM=")</f>
        <v>#VALUE!</v>
      </c>
      <c r="E1" t="e">
        <f>AND(Sheet1!D1,"AAAAADv+/QQ=")</f>
        <v>#VALUE!</v>
      </c>
      <c r="F1" t="e">
        <f>AND(Sheet1!E1,"AAAAADv+/QU=")</f>
        <v>#VALUE!</v>
      </c>
      <c r="G1">
        <f>IF(Sheet1!2:2,"AAAAADv+/QY=",0)</f>
        <v>0</v>
      </c>
      <c r="H1" t="e">
        <f>AND(Sheet1!A2,"AAAAADv+/Qc=")</f>
        <v>#VALUE!</v>
      </c>
      <c r="I1" t="e">
        <f>AND(Sheet1!B2,"AAAAADv+/Qg=")</f>
        <v>#VALUE!</v>
      </c>
      <c r="J1" t="e">
        <f>AND(Sheet1!C2,"AAAAADv+/Qk=")</f>
        <v>#VALUE!</v>
      </c>
      <c r="K1" t="e">
        <f>AND(Sheet1!D2,"AAAAADv+/Qo=")</f>
        <v>#VALUE!</v>
      </c>
      <c r="L1" t="e">
        <f>AND(Sheet1!E2,"AAAAADv+/Qs=")</f>
        <v>#VALUE!</v>
      </c>
      <c r="M1">
        <f>IF(Sheet1!3:3,"AAAAADv+/Qw=",0)</f>
        <v>0</v>
      </c>
      <c r="N1" t="e">
        <f>AND(Sheet1!A3,"AAAAADv+/Q0=")</f>
        <v>#VALUE!</v>
      </c>
      <c r="O1" t="e">
        <f>AND(Sheet1!B3,"AAAAADv+/Q4=")</f>
        <v>#VALUE!</v>
      </c>
      <c r="P1" t="e">
        <f>AND(Sheet1!C3,"AAAAADv+/Q8=")</f>
        <v>#VALUE!</v>
      </c>
      <c r="Q1" t="e">
        <f>AND(Sheet1!D3,"AAAAADv+/RA=")</f>
        <v>#VALUE!</v>
      </c>
      <c r="R1" t="e">
        <f>AND(Sheet1!E3,"AAAAADv+/RE=")</f>
        <v>#VALUE!</v>
      </c>
      <c r="S1">
        <f>IF(Sheet1!4:4,"AAAAADv+/RI=",0)</f>
        <v>0</v>
      </c>
      <c r="T1" t="e">
        <f>AND(Sheet1!A4,"AAAAADv+/RM=")</f>
        <v>#VALUE!</v>
      </c>
      <c r="U1" t="e">
        <f>AND(Sheet1!B4,"AAAAADv+/RQ=")</f>
        <v>#VALUE!</v>
      </c>
      <c r="V1" t="e">
        <f>AND(Sheet1!C4,"AAAAADv+/RU=")</f>
        <v>#VALUE!</v>
      </c>
      <c r="W1" t="e">
        <f>AND(Sheet1!D4,"AAAAADv+/RY=")</f>
        <v>#VALUE!</v>
      </c>
      <c r="X1" t="e">
        <f>AND(Sheet1!E4,"AAAAADv+/Rc=")</f>
        <v>#VALUE!</v>
      </c>
      <c r="Y1">
        <f>IF(Sheet1!5:5,"AAAAADv+/Rg=",0)</f>
        <v>0</v>
      </c>
      <c r="Z1" t="e">
        <f>AND(Sheet1!A5,"AAAAADv+/Rk=")</f>
        <v>#VALUE!</v>
      </c>
      <c r="AA1" t="e">
        <f>AND(Sheet1!B5,"AAAAADv+/Ro=")</f>
        <v>#VALUE!</v>
      </c>
      <c r="AB1" t="e">
        <f>AND(Sheet1!C5,"AAAAADv+/Rs=")</f>
        <v>#VALUE!</v>
      </c>
      <c r="AC1" t="e">
        <f>AND(Sheet1!D5,"AAAAADv+/Rw=")</f>
        <v>#VALUE!</v>
      </c>
      <c r="AD1" t="e">
        <f>AND(Sheet1!E5,"AAAAADv+/R0=")</f>
        <v>#VALUE!</v>
      </c>
      <c r="AE1">
        <f>IF(Sheet1!6:6,"AAAAADv+/R4=",0)</f>
        <v>0</v>
      </c>
      <c r="AF1" t="e">
        <f>AND(Sheet1!A6,"AAAAADv+/R8=")</f>
        <v>#VALUE!</v>
      </c>
      <c r="AG1" t="e">
        <f>AND(Sheet1!B6,"AAAAADv+/SA=")</f>
        <v>#VALUE!</v>
      </c>
      <c r="AH1" t="e">
        <f>AND(Sheet1!C6,"AAAAADv+/SE=")</f>
        <v>#VALUE!</v>
      </c>
      <c r="AI1" t="e">
        <f>AND(Sheet1!D6,"AAAAADv+/SI=")</f>
        <v>#VALUE!</v>
      </c>
      <c r="AJ1" t="e">
        <f>AND(Sheet1!E6,"AAAAADv+/SM=")</f>
        <v>#VALUE!</v>
      </c>
      <c r="AK1">
        <f>IF(Sheet1!7:7,"AAAAADv+/SQ=",0)</f>
        <v>0</v>
      </c>
      <c r="AL1" t="e">
        <f>AND(Sheet1!A7,"AAAAADv+/SU=")</f>
        <v>#VALUE!</v>
      </c>
      <c r="AM1" t="e">
        <f>AND(Sheet1!B7,"AAAAADv+/SY=")</f>
        <v>#VALUE!</v>
      </c>
      <c r="AN1" t="e">
        <f>AND(Sheet1!C7,"AAAAADv+/Sc=")</f>
        <v>#VALUE!</v>
      </c>
      <c r="AO1" t="e">
        <f>AND(Sheet1!D7,"AAAAADv+/Sg=")</f>
        <v>#VALUE!</v>
      </c>
      <c r="AP1" t="e">
        <f>AND(Sheet1!E7,"AAAAADv+/Sk=")</f>
        <v>#VALUE!</v>
      </c>
      <c r="AQ1">
        <f>IF(Sheet1!8:8,"AAAAADv+/So=",0)</f>
        <v>0</v>
      </c>
      <c r="AR1" t="e">
        <f>AND(Sheet1!A8,"AAAAADv+/Ss=")</f>
        <v>#VALUE!</v>
      </c>
      <c r="AS1" t="e">
        <f>AND(Sheet1!B8,"AAAAADv+/Sw=")</f>
        <v>#VALUE!</v>
      </c>
      <c r="AT1" t="e">
        <f>AND(Sheet1!C8,"AAAAADv+/S0=")</f>
        <v>#VALUE!</v>
      </c>
      <c r="AU1" t="e">
        <f>AND(Sheet1!D8,"AAAAADv+/S4=")</f>
        <v>#VALUE!</v>
      </c>
      <c r="AV1" t="e">
        <f>AND(Sheet1!E8,"AAAAADv+/S8=")</f>
        <v>#VALUE!</v>
      </c>
      <c r="AW1">
        <f>IF(Sheet1!9:9,"AAAAADv+/TA=",0)</f>
        <v>0</v>
      </c>
      <c r="AX1" t="e">
        <f>AND(Sheet1!A9,"AAAAADv+/TE=")</f>
        <v>#VALUE!</v>
      </c>
      <c r="AY1" t="e">
        <f>AND(Sheet1!B9,"AAAAADv+/TI=")</f>
        <v>#VALUE!</v>
      </c>
      <c r="AZ1" t="e">
        <f>AND(Sheet1!C9,"AAAAADv+/TM=")</f>
        <v>#VALUE!</v>
      </c>
      <c r="BA1" t="e">
        <f>AND(Sheet1!D9,"AAAAADv+/TQ=")</f>
        <v>#VALUE!</v>
      </c>
      <c r="BB1" t="e">
        <f>AND(Sheet1!E9,"AAAAADv+/TU=")</f>
        <v>#VALUE!</v>
      </c>
      <c r="BC1">
        <f>IF(Sheet1!10:10,"AAAAADv+/TY=",0)</f>
        <v>0</v>
      </c>
      <c r="BD1" t="e">
        <f>AND(Sheet1!A10,"AAAAADv+/Tc=")</f>
        <v>#VALUE!</v>
      </c>
      <c r="BE1" t="e">
        <f>AND(Sheet1!B10,"AAAAADv+/Tg=")</f>
        <v>#VALUE!</v>
      </c>
      <c r="BF1" t="e">
        <f>AND(Sheet1!C10,"AAAAADv+/Tk=")</f>
        <v>#VALUE!</v>
      </c>
      <c r="BG1" t="e">
        <f>AND(Sheet1!D10,"AAAAADv+/To=")</f>
        <v>#VALUE!</v>
      </c>
      <c r="BH1" t="e">
        <f>AND(Sheet1!E10,"AAAAADv+/Ts=")</f>
        <v>#VALUE!</v>
      </c>
      <c r="BI1">
        <f>IF(Sheet1!11:11,"AAAAADv+/Tw=",0)</f>
        <v>0</v>
      </c>
      <c r="BJ1" t="e">
        <f>AND(Sheet1!A11,"AAAAADv+/T0=")</f>
        <v>#VALUE!</v>
      </c>
      <c r="BK1" t="e">
        <f>AND(Sheet1!B11,"AAAAADv+/T4=")</f>
        <v>#VALUE!</v>
      </c>
      <c r="BL1" t="e">
        <f>AND(Sheet1!C11,"AAAAADv+/T8=")</f>
        <v>#VALUE!</v>
      </c>
      <c r="BM1" t="e">
        <f>AND(Sheet1!D11,"AAAAADv+/UA=")</f>
        <v>#VALUE!</v>
      </c>
      <c r="BN1" t="e">
        <f>AND(Sheet1!E11,"AAAAADv+/UE=")</f>
        <v>#VALUE!</v>
      </c>
      <c r="BO1">
        <f>IF(Sheet1!12:12,"AAAAADv+/UI=",0)</f>
        <v>0</v>
      </c>
      <c r="BP1" t="e">
        <f>AND(Sheet1!A12,"AAAAADv+/UM=")</f>
        <v>#VALUE!</v>
      </c>
      <c r="BQ1" t="e">
        <f>AND(Sheet1!B12,"AAAAADv+/UQ=")</f>
        <v>#VALUE!</v>
      </c>
      <c r="BR1" t="e">
        <f>AND(Sheet1!C12,"AAAAADv+/UU=")</f>
        <v>#VALUE!</v>
      </c>
      <c r="BS1" t="e">
        <f>AND(Sheet1!D12,"AAAAADv+/UY=")</f>
        <v>#VALUE!</v>
      </c>
      <c r="BT1" t="e">
        <f>AND(Sheet1!E12,"AAAAADv+/Uc=")</f>
        <v>#VALUE!</v>
      </c>
      <c r="BU1">
        <f>IF(Sheet1!13:13,"AAAAADv+/Ug=",0)</f>
        <v>0</v>
      </c>
      <c r="BV1" t="e">
        <f>AND(Sheet1!A13,"AAAAADv+/Uk=")</f>
        <v>#VALUE!</v>
      </c>
      <c r="BW1" t="e">
        <f>AND(Sheet1!B13,"AAAAADv+/Uo=")</f>
        <v>#VALUE!</v>
      </c>
      <c r="BX1" t="e">
        <f>AND(Sheet1!C13,"AAAAADv+/Us=")</f>
        <v>#VALUE!</v>
      </c>
      <c r="BY1" t="e">
        <f>AND(Sheet1!D13,"AAAAADv+/Uw=")</f>
        <v>#VALUE!</v>
      </c>
      <c r="BZ1" t="e">
        <f>AND(Sheet1!E13,"AAAAADv+/U0=")</f>
        <v>#VALUE!</v>
      </c>
      <c r="CA1">
        <f>IF(Sheet1!14:14,"AAAAADv+/U4=",0)</f>
        <v>0</v>
      </c>
      <c r="CB1" t="e">
        <f>AND(Sheet1!A14,"AAAAADv+/U8=")</f>
        <v>#VALUE!</v>
      </c>
      <c r="CC1" t="e">
        <f>AND(Sheet1!B14,"AAAAADv+/VA=")</f>
        <v>#VALUE!</v>
      </c>
      <c r="CD1" t="e">
        <f>AND(Sheet1!C14,"AAAAADv+/VE=")</f>
        <v>#VALUE!</v>
      </c>
      <c r="CE1" t="e">
        <f>AND(Sheet1!D14,"AAAAADv+/VI=")</f>
        <v>#VALUE!</v>
      </c>
      <c r="CF1" t="e">
        <f>AND(Sheet1!E14,"AAAAADv+/VM=")</f>
        <v>#VALUE!</v>
      </c>
      <c r="CG1">
        <f>IF(Sheet1!15:15,"AAAAADv+/VQ=",0)</f>
        <v>0</v>
      </c>
      <c r="CH1" t="e">
        <f>AND(Sheet1!A15,"AAAAADv+/VU=")</f>
        <v>#VALUE!</v>
      </c>
      <c r="CI1" t="e">
        <f>AND(Sheet1!B15,"AAAAADv+/VY=")</f>
        <v>#VALUE!</v>
      </c>
      <c r="CJ1" t="e">
        <f>AND(Sheet1!C15,"AAAAADv+/Vc=")</f>
        <v>#VALUE!</v>
      </c>
      <c r="CK1" t="e">
        <f>AND(Sheet1!D15,"AAAAADv+/Vg=")</f>
        <v>#VALUE!</v>
      </c>
      <c r="CL1" t="e">
        <f>AND(Sheet1!E15,"AAAAADv+/Vk=")</f>
        <v>#VALUE!</v>
      </c>
      <c r="CM1">
        <f>IF(Sheet1!16:16,"AAAAADv+/Vo=",0)</f>
        <v>0</v>
      </c>
      <c r="CN1" t="e">
        <f>AND(Sheet1!A16,"AAAAADv+/Vs=")</f>
        <v>#VALUE!</v>
      </c>
      <c r="CO1" t="e">
        <f>AND(Sheet1!B16,"AAAAADv+/Vw=")</f>
        <v>#VALUE!</v>
      </c>
      <c r="CP1" t="e">
        <f>AND(Sheet1!C16,"AAAAADv+/V0=")</f>
        <v>#VALUE!</v>
      </c>
      <c r="CQ1" t="e">
        <f>AND(Sheet1!D16,"AAAAADv+/V4=")</f>
        <v>#VALUE!</v>
      </c>
      <c r="CR1" t="e">
        <f>AND(Sheet1!E16,"AAAAADv+/V8=")</f>
        <v>#VALUE!</v>
      </c>
      <c r="CS1">
        <f>IF(Sheet1!17:17,"AAAAADv+/WA=",0)</f>
        <v>0</v>
      </c>
      <c r="CT1" t="e">
        <f>AND(Sheet1!A17,"AAAAADv+/WE=")</f>
        <v>#VALUE!</v>
      </c>
      <c r="CU1" t="e">
        <f>AND(Sheet1!B17,"AAAAADv+/WI=")</f>
        <v>#VALUE!</v>
      </c>
      <c r="CV1" t="e">
        <f>AND(Sheet1!C17,"AAAAADv+/WM=")</f>
        <v>#VALUE!</v>
      </c>
      <c r="CW1" t="e">
        <f>AND(Sheet1!D17,"AAAAADv+/WQ=")</f>
        <v>#VALUE!</v>
      </c>
      <c r="CX1" t="e">
        <f>AND(Sheet1!E17,"AAAAADv+/WU=")</f>
        <v>#VALUE!</v>
      </c>
      <c r="CY1">
        <f>IF(Sheet1!18:18,"AAAAADv+/WY=",0)</f>
        <v>0</v>
      </c>
      <c r="CZ1" t="e">
        <f>AND(Sheet1!A18,"AAAAADv+/Wc=")</f>
        <v>#VALUE!</v>
      </c>
      <c r="DA1" t="e">
        <f>AND(Sheet1!B18,"AAAAADv+/Wg=")</f>
        <v>#VALUE!</v>
      </c>
      <c r="DB1" t="e">
        <f>AND(Sheet1!C18,"AAAAADv+/Wk=")</f>
        <v>#VALUE!</v>
      </c>
      <c r="DC1" t="e">
        <f>AND(Sheet1!D18,"AAAAADv+/Wo=")</f>
        <v>#VALUE!</v>
      </c>
      <c r="DD1" t="e">
        <f>AND(Sheet1!E18,"AAAAADv+/Ws=")</f>
        <v>#VALUE!</v>
      </c>
      <c r="DE1">
        <f>IF(Sheet1!19:19,"AAAAADv+/Ww=",0)</f>
        <v>0</v>
      </c>
      <c r="DF1" t="e">
        <f>AND(Sheet1!A19,"AAAAADv+/W0=")</f>
        <v>#VALUE!</v>
      </c>
      <c r="DG1" t="e">
        <f>AND(Sheet1!B19,"AAAAADv+/W4=")</f>
        <v>#VALUE!</v>
      </c>
      <c r="DH1" t="e">
        <f>AND(Sheet1!C19,"AAAAADv+/W8=")</f>
        <v>#VALUE!</v>
      </c>
      <c r="DI1" t="e">
        <f>AND(Sheet1!D19,"AAAAADv+/XA=")</f>
        <v>#VALUE!</v>
      </c>
      <c r="DJ1" t="e">
        <f>AND(Sheet1!E19,"AAAAADv+/XE=")</f>
        <v>#VALUE!</v>
      </c>
      <c r="DK1">
        <f>IF(Sheet1!20:20,"AAAAADv+/XI=",0)</f>
        <v>0</v>
      </c>
      <c r="DL1" t="e">
        <f>AND(Sheet1!A20,"AAAAADv+/XM=")</f>
        <v>#VALUE!</v>
      </c>
      <c r="DM1" t="e">
        <f>AND(Sheet1!B20,"AAAAADv+/XQ=")</f>
        <v>#VALUE!</v>
      </c>
      <c r="DN1" t="e">
        <f>AND(Sheet1!C20,"AAAAADv+/XU=")</f>
        <v>#VALUE!</v>
      </c>
      <c r="DO1" t="e">
        <f>AND(Sheet1!D20,"AAAAADv+/XY=")</f>
        <v>#VALUE!</v>
      </c>
      <c r="DP1" t="e">
        <f>AND(Sheet1!E20,"AAAAADv+/Xc=")</f>
        <v>#VALUE!</v>
      </c>
      <c r="DQ1">
        <f>IF(Sheet1!21:21,"AAAAADv+/Xg=",0)</f>
        <v>0</v>
      </c>
      <c r="DR1" t="e">
        <f>AND(Sheet1!A21,"AAAAADv+/Xk=")</f>
        <v>#VALUE!</v>
      </c>
      <c r="DS1" t="e">
        <f>AND(Sheet1!B21,"AAAAADv+/Xo=")</f>
        <v>#VALUE!</v>
      </c>
      <c r="DT1" t="e">
        <f>AND(Sheet1!C21,"AAAAADv+/Xs=")</f>
        <v>#VALUE!</v>
      </c>
      <c r="DU1" t="e">
        <f>AND(Sheet1!D21,"AAAAADv+/Xw=")</f>
        <v>#VALUE!</v>
      </c>
      <c r="DV1" t="e">
        <f>AND(Sheet1!E21,"AAAAADv+/X0=")</f>
        <v>#VALUE!</v>
      </c>
      <c r="DW1">
        <f>IF(Sheet1!22:22,"AAAAADv+/X4=",0)</f>
        <v>0</v>
      </c>
      <c r="DX1" t="e">
        <f>AND(Sheet1!A22,"AAAAADv+/X8=")</f>
        <v>#VALUE!</v>
      </c>
      <c r="DY1" t="e">
        <f>AND(Sheet1!B22,"AAAAADv+/YA=")</f>
        <v>#VALUE!</v>
      </c>
      <c r="DZ1" t="e">
        <f>AND(Sheet1!C22,"AAAAADv+/YE=")</f>
        <v>#VALUE!</v>
      </c>
      <c r="EA1" t="e">
        <f>AND(Sheet1!D22,"AAAAADv+/YI=")</f>
        <v>#VALUE!</v>
      </c>
      <c r="EB1" t="e">
        <f>AND(Sheet1!E22,"AAAAADv+/YM=")</f>
        <v>#VALUE!</v>
      </c>
      <c r="EC1">
        <f>IF(Sheet1!23:23,"AAAAADv+/YQ=",0)</f>
        <v>0</v>
      </c>
      <c r="ED1" t="e">
        <f>AND(Sheet1!A23,"AAAAADv+/YU=")</f>
        <v>#VALUE!</v>
      </c>
      <c r="EE1" t="e">
        <f>AND(Sheet1!B23,"AAAAADv+/YY=")</f>
        <v>#VALUE!</v>
      </c>
      <c r="EF1" t="e">
        <f>AND(Sheet1!C23,"AAAAADv+/Yc=")</f>
        <v>#VALUE!</v>
      </c>
      <c r="EG1" t="e">
        <f>AND(Sheet1!D23,"AAAAADv+/Yg=")</f>
        <v>#VALUE!</v>
      </c>
      <c r="EH1" t="e">
        <f>AND(Sheet1!E23,"AAAAADv+/Yk=")</f>
        <v>#VALUE!</v>
      </c>
      <c r="EI1">
        <f>IF(Sheet1!24:24,"AAAAADv+/Yo=",0)</f>
        <v>0</v>
      </c>
      <c r="EJ1" t="e">
        <f>AND(Sheet1!A24,"AAAAADv+/Ys=")</f>
        <v>#VALUE!</v>
      </c>
      <c r="EK1" t="e">
        <f>AND(Sheet1!B24,"AAAAADv+/Yw=")</f>
        <v>#VALUE!</v>
      </c>
      <c r="EL1" t="e">
        <f>AND(Sheet1!C24,"AAAAADv+/Y0=")</f>
        <v>#VALUE!</v>
      </c>
      <c r="EM1" t="e">
        <f>AND(Sheet1!D24,"AAAAADv+/Y4=")</f>
        <v>#VALUE!</v>
      </c>
      <c r="EN1" t="e">
        <f>AND(Sheet1!E24,"AAAAADv+/Y8=")</f>
        <v>#VALUE!</v>
      </c>
      <c r="EO1">
        <f>IF(Sheet1!25:25,"AAAAADv+/ZA=",0)</f>
        <v>0</v>
      </c>
      <c r="EP1" t="e">
        <f>AND(Sheet1!A25,"AAAAADv+/ZE=")</f>
        <v>#VALUE!</v>
      </c>
      <c r="EQ1" t="e">
        <f>AND(Sheet1!B25,"AAAAADv+/ZI=")</f>
        <v>#VALUE!</v>
      </c>
      <c r="ER1" t="e">
        <f>AND(Sheet1!C25,"AAAAADv+/ZM=")</f>
        <v>#VALUE!</v>
      </c>
      <c r="ES1" t="e">
        <f>AND(Sheet1!D25,"AAAAADv+/ZQ=")</f>
        <v>#VALUE!</v>
      </c>
      <c r="ET1" t="e">
        <f>AND(Sheet1!E25,"AAAAADv+/ZU=")</f>
        <v>#VALUE!</v>
      </c>
      <c r="EU1">
        <f>IF(Sheet1!26:26,"AAAAADv+/ZY=",0)</f>
        <v>0</v>
      </c>
      <c r="EV1" t="e">
        <f>AND(Sheet1!A26,"AAAAADv+/Zc=")</f>
        <v>#VALUE!</v>
      </c>
      <c r="EW1" t="e">
        <f>AND(Sheet1!B26,"AAAAADv+/Zg=")</f>
        <v>#VALUE!</v>
      </c>
      <c r="EX1" t="e">
        <f>AND(Sheet1!C26,"AAAAADv+/Zk=")</f>
        <v>#VALUE!</v>
      </c>
      <c r="EY1" t="e">
        <f>AND(Sheet1!D26,"AAAAADv+/Zo=")</f>
        <v>#VALUE!</v>
      </c>
      <c r="EZ1" t="e">
        <f>AND(Sheet1!E26,"AAAAADv+/Zs=")</f>
        <v>#VALUE!</v>
      </c>
      <c r="FA1">
        <f>IF(Sheet1!27:27,"AAAAADv+/Zw=",0)</f>
        <v>0</v>
      </c>
      <c r="FB1" t="e">
        <f>AND(Sheet1!A27,"AAAAADv+/Z0=")</f>
        <v>#VALUE!</v>
      </c>
      <c r="FC1" t="e">
        <f>AND(Sheet1!B27,"AAAAADv+/Z4=")</f>
        <v>#VALUE!</v>
      </c>
      <c r="FD1" t="e">
        <f>AND(Sheet1!C27,"AAAAADv+/Z8=")</f>
        <v>#VALUE!</v>
      </c>
      <c r="FE1" t="e">
        <f>AND(Sheet1!D27,"AAAAADv+/aA=")</f>
        <v>#VALUE!</v>
      </c>
      <c r="FF1" t="e">
        <f>AND(Sheet1!E27,"AAAAADv+/aE=")</f>
        <v>#VALUE!</v>
      </c>
      <c r="FG1">
        <f>IF(Sheet1!28:28,"AAAAADv+/aI=",0)</f>
        <v>0</v>
      </c>
      <c r="FH1" t="e">
        <f>AND(Sheet1!A28,"AAAAADv+/aM=")</f>
        <v>#VALUE!</v>
      </c>
      <c r="FI1" t="e">
        <f>AND(Sheet1!B28,"AAAAADv+/aQ=")</f>
        <v>#VALUE!</v>
      </c>
      <c r="FJ1" t="e">
        <f>AND(Sheet1!C28,"AAAAADv+/aU=")</f>
        <v>#VALUE!</v>
      </c>
      <c r="FK1" t="e">
        <f>AND(Sheet1!D28,"AAAAADv+/aY=")</f>
        <v>#VALUE!</v>
      </c>
      <c r="FL1" t="e">
        <f>AND(Sheet1!E28,"AAAAADv+/ac=")</f>
        <v>#VALUE!</v>
      </c>
      <c r="FM1">
        <f>IF(Sheet1!29:29,"AAAAADv+/ag=",0)</f>
        <v>0</v>
      </c>
      <c r="FN1" t="e">
        <f>AND(Sheet1!A29,"AAAAADv+/ak=")</f>
        <v>#VALUE!</v>
      </c>
      <c r="FO1" t="e">
        <f>AND(Sheet1!B29,"AAAAADv+/ao=")</f>
        <v>#VALUE!</v>
      </c>
      <c r="FP1" t="e">
        <f>AND(Sheet1!C29,"AAAAADv+/as=")</f>
        <v>#VALUE!</v>
      </c>
      <c r="FQ1" t="e">
        <f>AND(Sheet1!D29,"AAAAADv+/aw=")</f>
        <v>#VALUE!</v>
      </c>
      <c r="FR1" t="e">
        <f>AND(Sheet1!E29,"AAAAADv+/a0=")</f>
        <v>#VALUE!</v>
      </c>
      <c r="FS1">
        <f>IF(Sheet1!30:30,"AAAAADv+/a4=",0)</f>
        <v>0</v>
      </c>
      <c r="FT1" t="e">
        <f>AND(Sheet1!A30,"AAAAADv+/a8=")</f>
        <v>#VALUE!</v>
      </c>
      <c r="FU1" t="e">
        <f>AND(Sheet1!B30,"AAAAADv+/bA=")</f>
        <v>#VALUE!</v>
      </c>
      <c r="FV1" t="e">
        <f>AND(Sheet1!C30,"AAAAADv+/bE=")</f>
        <v>#VALUE!</v>
      </c>
      <c r="FW1" t="e">
        <f>AND(Sheet1!D30,"AAAAADv+/bI=")</f>
        <v>#VALUE!</v>
      </c>
      <c r="FX1" t="e">
        <f>AND(Sheet1!E30,"AAAAADv+/bM=")</f>
        <v>#VALUE!</v>
      </c>
      <c r="FY1">
        <f>IF(Sheet1!31:31,"AAAAADv+/bQ=",0)</f>
        <v>0</v>
      </c>
      <c r="FZ1" t="e">
        <f>AND(Sheet1!A31,"AAAAADv+/bU=")</f>
        <v>#VALUE!</v>
      </c>
      <c r="GA1" t="e">
        <f>AND(Sheet1!B31,"AAAAADv+/bY=")</f>
        <v>#VALUE!</v>
      </c>
      <c r="GB1" t="e">
        <f>AND(Sheet1!C31,"AAAAADv+/bc=")</f>
        <v>#VALUE!</v>
      </c>
      <c r="GC1" t="e">
        <f>AND(Sheet1!D31,"AAAAADv+/bg=")</f>
        <v>#VALUE!</v>
      </c>
      <c r="GD1" t="e">
        <f>AND(Sheet1!E31,"AAAAADv+/bk=")</f>
        <v>#VALUE!</v>
      </c>
      <c r="GE1">
        <f>IF(Sheet1!32:32,"AAAAADv+/bo=",0)</f>
        <v>0</v>
      </c>
      <c r="GF1" t="e">
        <f>AND(Sheet1!A32,"AAAAADv+/bs=")</f>
        <v>#VALUE!</v>
      </c>
      <c r="GG1" t="e">
        <f>AND(Sheet1!B32,"AAAAADv+/bw=")</f>
        <v>#VALUE!</v>
      </c>
      <c r="GH1" t="e">
        <f>AND(Sheet1!C32,"AAAAADv+/b0=")</f>
        <v>#VALUE!</v>
      </c>
      <c r="GI1" t="e">
        <f>AND(Sheet1!D32,"AAAAADv+/b4=")</f>
        <v>#VALUE!</v>
      </c>
      <c r="GJ1" t="e">
        <f>AND(Sheet1!E32,"AAAAADv+/b8=")</f>
        <v>#VALUE!</v>
      </c>
      <c r="GK1">
        <f>IF(Sheet1!33:33,"AAAAADv+/cA=",0)</f>
        <v>0</v>
      </c>
      <c r="GL1" t="e">
        <f>AND(Sheet1!A33,"AAAAADv+/cE=")</f>
        <v>#VALUE!</v>
      </c>
      <c r="GM1" t="e">
        <f>AND(Sheet1!B33,"AAAAADv+/cI=")</f>
        <v>#VALUE!</v>
      </c>
      <c r="GN1" t="e">
        <f>AND(Sheet1!C33,"AAAAADv+/cM=")</f>
        <v>#VALUE!</v>
      </c>
      <c r="GO1" t="e">
        <f>AND(Sheet1!D33,"AAAAADv+/cQ=")</f>
        <v>#VALUE!</v>
      </c>
      <c r="GP1" t="e">
        <f>AND(Sheet1!E33,"AAAAADv+/cU=")</f>
        <v>#VALUE!</v>
      </c>
      <c r="GQ1">
        <f>IF(Sheet1!34:34,"AAAAADv+/cY=",0)</f>
        <v>0</v>
      </c>
      <c r="GR1" t="e">
        <f>AND(Sheet1!A34,"AAAAADv+/cc=")</f>
        <v>#VALUE!</v>
      </c>
      <c r="GS1" t="e">
        <f>AND(Sheet1!B34,"AAAAADv+/cg=")</f>
        <v>#VALUE!</v>
      </c>
      <c r="GT1" t="e">
        <f>AND(Sheet1!C34,"AAAAADv+/ck=")</f>
        <v>#VALUE!</v>
      </c>
      <c r="GU1" t="e">
        <f>AND(Sheet1!D34,"AAAAADv+/co=")</f>
        <v>#VALUE!</v>
      </c>
      <c r="GV1" t="e">
        <f>AND(Sheet1!E34,"AAAAADv+/cs=")</f>
        <v>#VALUE!</v>
      </c>
      <c r="GW1">
        <f>IF(Sheet1!35:35,"AAAAADv+/cw=",0)</f>
        <v>0</v>
      </c>
      <c r="GX1" t="e">
        <f>AND(Sheet1!A35,"AAAAADv+/c0=")</f>
        <v>#VALUE!</v>
      </c>
      <c r="GY1" t="e">
        <f>AND(Sheet1!B35,"AAAAADv+/c4=")</f>
        <v>#VALUE!</v>
      </c>
      <c r="GZ1" t="e">
        <f>AND(Sheet1!C35,"AAAAADv+/c8=")</f>
        <v>#VALUE!</v>
      </c>
      <c r="HA1" t="e">
        <f>AND(Sheet1!D35,"AAAAADv+/dA=")</f>
        <v>#VALUE!</v>
      </c>
      <c r="HB1" t="e">
        <f>AND(Sheet1!E35,"AAAAADv+/dE=")</f>
        <v>#VALUE!</v>
      </c>
      <c r="HC1">
        <f>IF(Sheet1!36:36,"AAAAADv+/dI=",0)</f>
        <v>0</v>
      </c>
      <c r="HD1" t="e">
        <f>AND(Sheet1!A36,"AAAAADv+/dM=")</f>
        <v>#VALUE!</v>
      </c>
      <c r="HE1" t="e">
        <f>AND(Sheet1!B36,"AAAAADv+/dQ=")</f>
        <v>#VALUE!</v>
      </c>
      <c r="HF1" t="e">
        <f>AND(Sheet1!C36,"AAAAADv+/dU=")</f>
        <v>#VALUE!</v>
      </c>
      <c r="HG1" t="e">
        <f>AND(Sheet1!D36,"AAAAADv+/dY=")</f>
        <v>#VALUE!</v>
      </c>
      <c r="HH1" t="e">
        <f>AND(Sheet1!E36,"AAAAADv+/dc=")</f>
        <v>#VALUE!</v>
      </c>
      <c r="HI1">
        <f>IF(Sheet1!37:37,"AAAAADv+/dg=",0)</f>
        <v>0</v>
      </c>
      <c r="HJ1" t="e">
        <f>AND(Sheet1!A37,"AAAAADv+/dk=")</f>
        <v>#VALUE!</v>
      </c>
      <c r="HK1" t="e">
        <f>AND(Sheet1!B37,"AAAAADv+/do=")</f>
        <v>#VALUE!</v>
      </c>
      <c r="HL1" t="e">
        <f>AND(Sheet1!C37,"AAAAADv+/ds=")</f>
        <v>#VALUE!</v>
      </c>
      <c r="HM1" t="e">
        <f>AND(Sheet1!D37,"AAAAADv+/dw=")</f>
        <v>#VALUE!</v>
      </c>
      <c r="HN1" t="e">
        <f>AND(Sheet1!E37,"AAAAADv+/d0=")</f>
        <v>#VALUE!</v>
      </c>
      <c r="HO1">
        <f>IF(Sheet1!38:38,"AAAAADv+/d4=",0)</f>
        <v>0</v>
      </c>
      <c r="HP1" t="e">
        <f>AND(Sheet1!A38,"AAAAADv+/d8=")</f>
        <v>#VALUE!</v>
      </c>
      <c r="HQ1" t="e">
        <f>AND(Sheet1!B38,"AAAAADv+/eA=")</f>
        <v>#VALUE!</v>
      </c>
      <c r="HR1" t="e">
        <f>AND(Sheet1!C38,"AAAAADv+/eE=")</f>
        <v>#VALUE!</v>
      </c>
      <c r="HS1" t="e">
        <f>AND(Sheet1!D38,"AAAAADv+/eI=")</f>
        <v>#VALUE!</v>
      </c>
      <c r="HT1" t="e">
        <f>AND(Sheet1!E38,"AAAAADv+/eM=")</f>
        <v>#VALUE!</v>
      </c>
      <c r="HU1">
        <f>IF(Sheet1!39:39,"AAAAADv+/eQ=",0)</f>
        <v>0</v>
      </c>
      <c r="HV1" t="e">
        <f>AND(Sheet1!A39,"AAAAADv+/eU=")</f>
        <v>#VALUE!</v>
      </c>
      <c r="HW1" t="e">
        <f>AND(Sheet1!B39,"AAAAADv+/eY=")</f>
        <v>#VALUE!</v>
      </c>
      <c r="HX1" t="e">
        <f>AND(Sheet1!C39,"AAAAADv+/ec=")</f>
        <v>#VALUE!</v>
      </c>
      <c r="HY1" t="e">
        <f>AND(Sheet1!D39,"AAAAADv+/eg=")</f>
        <v>#VALUE!</v>
      </c>
      <c r="HZ1" t="e">
        <f>AND(Sheet1!E39,"AAAAADv+/ek=")</f>
        <v>#VALUE!</v>
      </c>
      <c r="IA1">
        <f>IF(Sheet1!40:40,"AAAAADv+/eo=",0)</f>
        <v>0</v>
      </c>
      <c r="IB1" t="e">
        <f>AND(Sheet1!A40,"AAAAADv+/es=")</f>
        <v>#VALUE!</v>
      </c>
      <c r="IC1" t="e">
        <f>AND(Sheet1!B40,"AAAAADv+/ew=")</f>
        <v>#VALUE!</v>
      </c>
      <c r="ID1" t="e">
        <f>AND(Sheet1!C40,"AAAAADv+/e0=")</f>
        <v>#VALUE!</v>
      </c>
      <c r="IE1" t="e">
        <f>AND(Sheet1!D40,"AAAAADv+/e4=")</f>
        <v>#VALUE!</v>
      </c>
      <c r="IF1" t="e">
        <f>AND(Sheet1!E40,"AAAAADv+/e8=")</f>
        <v>#VALUE!</v>
      </c>
      <c r="IG1">
        <f>IF(Sheet1!41:41,"AAAAADv+/fA=",0)</f>
        <v>0</v>
      </c>
      <c r="IH1" t="e">
        <f>AND(Sheet1!A41,"AAAAADv+/fE=")</f>
        <v>#VALUE!</v>
      </c>
      <c r="II1" t="e">
        <f>AND(Sheet1!B41,"AAAAADv+/fI=")</f>
        <v>#VALUE!</v>
      </c>
      <c r="IJ1" t="e">
        <f>AND(Sheet1!C41,"AAAAADv+/fM=")</f>
        <v>#VALUE!</v>
      </c>
      <c r="IK1" t="e">
        <f>AND(Sheet1!D41,"AAAAADv+/fQ=")</f>
        <v>#VALUE!</v>
      </c>
      <c r="IL1" t="e">
        <f>AND(Sheet1!E41,"AAAAADv+/fU=")</f>
        <v>#VALUE!</v>
      </c>
      <c r="IM1">
        <f>IF(Sheet1!42:42,"AAAAADv+/fY=",0)</f>
        <v>0</v>
      </c>
      <c r="IN1" t="e">
        <f>AND(Sheet1!A42,"AAAAADv+/fc=")</f>
        <v>#VALUE!</v>
      </c>
      <c r="IO1" t="e">
        <f>AND(Sheet1!B42,"AAAAADv+/fg=")</f>
        <v>#VALUE!</v>
      </c>
      <c r="IP1" t="e">
        <f>AND(Sheet1!C42,"AAAAADv+/fk=")</f>
        <v>#VALUE!</v>
      </c>
      <c r="IQ1" t="e">
        <f>AND(Sheet1!D42,"AAAAADv+/fo=")</f>
        <v>#VALUE!</v>
      </c>
      <c r="IR1" t="e">
        <f>AND(Sheet1!E42,"AAAAADv+/fs=")</f>
        <v>#VALUE!</v>
      </c>
      <c r="IS1">
        <f>IF(Sheet1!43:43,"AAAAADv+/fw=",0)</f>
        <v>0</v>
      </c>
      <c r="IT1" t="e">
        <f>AND(Sheet1!A43,"AAAAADv+/f0=")</f>
        <v>#VALUE!</v>
      </c>
      <c r="IU1" t="e">
        <f>AND(Sheet1!B43,"AAAAADv+/f4=")</f>
        <v>#VALUE!</v>
      </c>
      <c r="IV1" t="e">
        <f>AND(Sheet1!C43,"AAAAADv+/f8=")</f>
        <v>#VALUE!</v>
      </c>
    </row>
    <row r="2" spans="1:256">
      <c r="A2" t="e">
        <f>AND(Sheet1!D43,"AAAAAHrd+gA=")</f>
        <v>#VALUE!</v>
      </c>
      <c r="B2" t="e">
        <f>AND(Sheet1!E43,"AAAAAHrd+gE=")</f>
        <v>#VALUE!</v>
      </c>
      <c r="C2">
        <f>IF(Sheet1!44:44,"AAAAAHrd+gI=",0)</f>
        <v>0</v>
      </c>
      <c r="D2" t="e">
        <f>AND(Sheet1!A44,"AAAAAHrd+gM=")</f>
        <v>#VALUE!</v>
      </c>
      <c r="E2" t="e">
        <f>AND(Sheet1!B44,"AAAAAHrd+gQ=")</f>
        <v>#VALUE!</v>
      </c>
      <c r="F2" t="e">
        <f>AND(Sheet1!C44,"AAAAAHrd+gU=")</f>
        <v>#VALUE!</v>
      </c>
      <c r="G2" t="e">
        <f>AND(Sheet1!D44,"AAAAAHrd+gY=")</f>
        <v>#VALUE!</v>
      </c>
      <c r="H2" t="e">
        <f>AND(Sheet1!E44,"AAAAAHrd+gc=")</f>
        <v>#VALUE!</v>
      </c>
      <c r="I2">
        <f>IF(Sheet1!45:45,"AAAAAHrd+gg=",0)</f>
        <v>0</v>
      </c>
      <c r="J2" t="e">
        <f>AND(Sheet1!A45,"AAAAAHrd+gk=")</f>
        <v>#VALUE!</v>
      </c>
      <c r="K2" t="e">
        <f>AND(Sheet1!B45,"AAAAAHrd+go=")</f>
        <v>#VALUE!</v>
      </c>
      <c r="L2" t="e">
        <f>AND(Sheet1!C45,"AAAAAHrd+gs=")</f>
        <v>#VALUE!</v>
      </c>
      <c r="M2" t="e">
        <f>AND(Sheet1!D45,"AAAAAHrd+gw=")</f>
        <v>#VALUE!</v>
      </c>
      <c r="N2" t="e">
        <f>AND(Sheet1!E45,"AAAAAHrd+g0=")</f>
        <v>#VALUE!</v>
      </c>
      <c r="O2">
        <f>IF(Sheet1!46:46,"AAAAAHrd+g4=",0)</f>
        <v>0</v>
      </c>
      <c r="P2" t="e">
        <f>AND(Sheet1!A46,"AAAAAHrd+g8=")</f>
        <v>#VALUE!</v>
      </c>
      <c r="Q2" t="e">
        <f>AND(Sheet1!B46,"AAAAAHrd+hA=")</f>
        <v>#VALUE!</v>
      </c>
      <c r="R2" t="e">
        <f>AND(Sheet1!C46,"AAAAAHrd+hE=")</f>
        <v>#VALUE!</v>
      </c>
      <c r="S2" t="e">
        <f>AND(Sheet1!D46,"AAAAAHrd+hI=")</f>
        <v>#VALUE!</v>
      </c>
      <c r="T2" t="e">
        <f>AND(Sheet1!E46,"AAAAAHrd+hM=")</f>
        <v>#VALUE!</v>
      </c>
      <c r="U2">
        <f>IF(Sheet1!47:47,"AAAAAHrd+hQ=",0)</f>
        <v>0</v>
      </c>
      <c r="V2" t="e">
        <f>AND(Sheet1!A47,"AAAAAHrd+hU=")</f>
        <v>#VALUE!</v>
      </c>
      <c r="W2" t="e">
        <f>AND(Sheet1!B47,"AAAAAHrd+hY=")</f>
        <v>#VALUE!</v>
      </c>
      <c r="X2" t="e">
        <f>AND(Sheet1!C47,"AAAAAHrd+hc=")</f>
        <v>#VALUE!</v>
      </c>
      <c r="Y2" t="e">
        <f>AND(Sheet1!D47,"AAAAAHrd+hg=")</f>
        <v>#VALUE!</v>
      </c>
      <c r="Z2" t="e">
        <f>AND(Sheet1!E47,"AAAAAHrd+hk=")</f>
        <v>#VALUE!</v>
      </c>
      <c r="AA2">
        <f>IF(Sheet1!48:48,"AAAAAHrd+ho=",0)</f>
        <v>0</v>
      </c>
      <c r="AB2" t="e">
        <f>AND(Sheet1!A48,"AAAAAHrd+hs=")</f>
        <v>#VALUE!</v>
      </c>
      <c r="AC2" t="e">
        <f>AND(Sheet1!B48,"AAAAAHrd+hw=")</f>
        <v>#VALUE!</v>
      </c>
      <c r="AD2" t="e">
        <f>AND(Sheet1!C48,"AAAAAHrd+h0=")</f>
        <v>#VALUE!</v>
      </c>
      <c r="AE2" t="e">
        <f>AND(Sheet1!D48,"AAAAAHrd+h4=")</f>
        <v>#VALUE!</v>
      </c>
      <c r="AF2" t="e">
        <f>AND(Sheet1!E48,"AAAAAHrd+h8=")</f>
        <v>#VALUE!</v>
      </c>
      <c r="AG2">
        <f>IF(Sheet1!49:49,"AAAAAHrd+iA=",0)</f>
        <v>0</v>
      </c>
      <c r="AH2" t="e">
        <f>AND(Sheet1!A49,"AAAAAHrd+iE=")</f>
        <v>#VALUE!</v>
      </c>
      <c r="AI2" t="e">
        <f>AND(Sheet1!B49,"AAAAAHrd+iI=")</f>
        <v>#VALUE!</v>
      </c>
      <c r="AJ2" t="e">
        <f>AND(Sheet1!C49,"AAAAAHrd+iM=")</f>
        <v>#VALUE!</v>
      </c>
      <c r="AK2" t="e">
        <f>AND(Sheet1!D49,"AAAAAHrd+iQ=")</f>
        <v>#VALUE!</v>
      </c>
      <c r="AL2" t="e">
        <f>AND(Sheet1!E49,"AAAAAHrd+iU=")</f>
        <v>#VALUE!</v>
      </c>
      <c r="AM2">
        <f>IF(Sheet1!50:50,"AAAAAHrd+iY=",0)</f>
        <v>0</v>
      </c>
      <c r="AN2" t="e">
        <f>AND(Sheet1!A50,"AAAAAHrd+ic=")</f>
        <v>#VALUE!</v>
      </c>
      <c r="AO2" t="e">
        <f>AND(Sheet1!B50,"AAAAAHrd+ig=")</f>
        <v>#VALUE!</v>
      </c>
      <c r="AP2" t="e">
        <f>AND(Sheet1!C50,"AAAAAHrd+ik=")</f>
        <v>#VALUE!</v>
      </c>
      <c r="AQ2" t="e">
        <f>AND(Sheet1!D50,"AAAAAHrd+io=")</f>
        <v>#VALUE!</v>
      </c>
      <c r="AR2" t="e">
        <f>AND(Sheet1!E50,"AAAAAHrd+is=")</f>
        <v>#VALUE!</v>
      </c>
      <c r="AS2">
        <f>IF(Sheet1!51:51,"AAAAAHrd+iw=",0)</f>
        <v>0</v>
      </c>
      <c r="AT2" t="e">
        <f>AND(Sheet1!A51,"AAAAAHrd+i0=")</f>
        <v>#VALUE!</v>
      </c>
      <c r="AU2" t="e">
        <f>AND(Sheet1!B51,"AAAAAHrd+i4=")</f>
        <v>#VALUE!</v>
      </c>
      <c r="AV2" t="e">
        <f>AND(Sheet1!C51,"AAAAAHrd+i8=")</f>
        <v>#VALUE!</v>
      </c>
      <c r="AW2" t="e">
        <f>AND(Sheet1!D51,"AAAAAHrd+jA=")</f>
        <v>#VALUE!</v>
      </c>
      <c r="AX2" t="e">
        <f>AND(Sheet1!E51,"AAAAAHrd+jE=")</f>
        <v>#VALUE!</v>
      </c>
      <c r="AY2">
        <f>IF(Sheet1!52:52,"AAAAAHrd+jI=",0)</f>
        <v>0</v>
      </c>
      <c r="AZ2" t="e">
        <f>AND(Sheet1!A52,"AAAAAHrd+jM=")</f>
        <v>#VALUE!</v>
      </c>
      <c r="BA2" t="e">
        <f>AND(Sheet1!B52,"AAAAAHrd+jQ=")</f>
        <v>#VALUE!</v>
      </c>
      <c r="BB2" t="e">
        <f>AND(Sheet1!C52,"AAAAAHrd+jU=")</f>
        <v>#VALUE!</v>
      </c>
      <c r="BC2" t="e">
        <f>AND(Sheet1!D52,"AAAAAHrd+jY=")</f>
        <v>#VALUE!</v>
      </c>
      <c r="BD2" t="e">
        <f>AND(Sheet1!E52,"AAAAAHrd+jc=")</f>
        <v>#VALUE!</v>
      </c>
      <c r="BE2">
        <f>IF(Sheet1!53:53,"AAAAAHrd+jg=",0)</f>
        <v>0</v>
      </c>
      <c r="BF2" t="e">
        <f>AND(Sheet1!A53,"AAAAAHrd+jk=")</f>
        <v>#VALUE!</v>
      </c>
      <c r="BG2" t="e">
        <f>AND(Sheet1!B53,"AAAAAHrd+jo=")</f>
        <v>#VALUE!</v>
      </c>
      <c r="BH2" t="e">
        <f>AND(Sheet1!C53,"AAAAAHrd+js=")</f>
        <v>#VALUE!</v>
      </c>
      <c r="BI2" t="e">
        <f>AND(Sheet1!D53,"AAAAAHrd+jw=")</f>
        <v>#VALUE!</v>
      </c>
      <c r="BJ2" t="e">
        <f>AND(Sheet1!E53,"AAAAAHrd+j0=")</f>
        <v>#VALUE!</v>
      </c>
      <c r="BK2">
        <f>IF(Sheet1!54:54,"AAAAAHrd+j4=",0)</f>
        <v>0</v>
      </c>
      <c r="BL2" t="e">
        <f>AND(Sheet1!A54,"AAAAAHrd+j8=")</f>
        <v>#VALUE!</v>
      </c>
      <c r="BM2" t="e">
        <f>AND(Sheet1!B54,"AAAAAHrd+kA=")</f>
        <v>#VALUE!</v>
      </c>
      <c r="BN2" t="e">
        <f>AND(Sheet1!C54,"AAAAAHrd+kE=")</f>
        <v>#VALUE!</v>
      </c>
      <c r="BO2" t="e">
        <f>AND(Sheet1!D54,"AAAAAHrd+kI=")</f>
        <v>#VALUE!</v>
      </c>
      <c r="BP2" t="e">
        <f>AND(Sheet1!E54,"AAAAAHrd+kM=")</f>
        <v>#VALUE!</v>
      </c>
      <c r="BQ2">
        <f>IF(Sheet1!55:55,"AAAAAHrd+kQ=",0)</f>
        <v>0</v>
      </c>
      <c r="BR2" t="e">
        <f>AND(Sheet1!A55,"AAAAAHrd+kU=")</f>
        <v>#VALUE!</v>
      </c>
      <c r="BS2" t="e">
        <f>AND(Sheet1!B55,"AAAAAHrd+kY=")</f>
        <v>#VALUE!</v>
      </c>
      <c r="BT2" t="e">
        <f>AND(Sheet1!C55,"AAAAAHrd+kc=")</f>
        <v>#VALUE!</v>
      </c>
      <c r="BU2" t="e">
        <f>AND(Sheet1!D55,"AAAAAHrd+kg=")</f>
        <v>#VALUE!</v>
      </c>
      <c r="BV2" t="e">
        <f>AND(Sheet1!E55,"AAAAAHrd+kk=")</f>
        <v>#VALUE!</v>
      </c>
      <c r="BW2">
        <f>IF(Sheet1!56:56,"AAAAAHrd+ko=",0)</f>
        <v>0</v>
      </c>
      <c r="BX2" t="e">
        <f>AND(Sheet1!A56,"AAAAAHrd+ks=")</f>
        <v>#VALUE!</v>
      </c>
      <c r="BY2" t="e">
        <f>AND(Sheet1!B56,"AAAAAHrd+kw=")</f>
        <v>#VALUE!</v>
      </c>
      <c r="BZ2" t="e">
        <f>AND(Sheet1!C56,"AAAAAHrd+k0=")</f>
        <v>#VALUE!</v>
      </c>
      <c r="CA2" t="e">
        <f>AND(Sheet1!D56,"AAAAAHrd+k4=")</f>
        <v>#VALUE!</v>
      </c>
      <c r="CB2" t="e">
        <f>AND(Sheet1!E56,"AAAAAHrd+k8=")</f>
        <v>#VALUE!</v>
      </c>
      <c r="CC2" t="e">
        <f>IF(Sheet1!A:A,"AAAAAHrd+lA=",0)</f>
        <v>#VALUE!</v>
      </c>
      <c r="CD2">
        <f>IF(Sheet1!B:B,"AAAAAHrd+lE=",0)</f>
        <v>0</v>
      </c>
      <c r="CE2">
        <f>IF(Sheet1!C:C,"AAAAAHrd+lI=",0)</f>
        <v>0</v>
      </c>
      <c r="CF2">
        <f>IF(Sheet1!D:D,"AAAAAHrd+lM=",0)</f>
        <v>0</v>
      </c>
      <c r="CG2">
        <f>IF(Sheet1!E:E,"AAAAAHrd+lQ=",0)</f>
        <v>0</v>
      </c>
      <c r="CH2">
        <f>IF(Sheet2!1:1,"AAAAAHrd+lU=",0)</f>
        <v>0</v>
      </c>
      <c r="CI2" t="e">
        <f>AND(Sheet2!A1,"AAAAAHrd+lY=")</f>
        <v>#VALUE!</v>
      </c>
      <c r="CJ2">
        <f>IF(Sheet2!A:A,"AAAAAHrd+lc=",0)</f>
        <v>0</v>
      </c>
      <c r="CK2">
        <f>IF(Sheet3!1:1,"AAAAAHrd+lg=",0)</f>
        <v>0</v>
      </c>
      <c r="CL2" t="e">
        <f>AND(Sheet3!A1,"AAAAAHrd+lk=")</f>
        <v>#VALUE!</v>
      </c>
      <c r="CM2">
        <f>IF(Sheet3!A:A,"AAAAAHrd+lo=",0)</f>
        <v>0</v>
      </c>
      <c r="CN2" t="s">
        <v>31</v>
      </c>
      <c r="CO2" t="e">
        <f>IF("N",Sheet1!_xlnm.Print_Area,"AAAAAHrd+lw=")</f>
        <v>#VALUE!</v>
      </c>
    </row>
  </sheetData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</dc:creator>
  <cp:lastModifiedBy>Phil</cp:lastModifiedBy>
  <cp:lastPrinted>2011-06-08T03:31:12Z</cp:lastPrinted>
  <dcterms:created xsi:type="dcterms:W3CDTF">2011-06-08T02:33:03Z</dcterms:created>
  <dcterms:modified xsi:type="dcterms:W3CDTF">2011-06-08T03:52:55Z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1duDt40-et_ybEdhcrQ3tN6OKzoweTHqH_YQwAZYksRs</vt:lpwstr>
  </property>
  <property fmtid="{D5CDD505-2E9C-101B-9397-08002B2CF9AE}" pid="4" name="Google.Documents.RevisionId">
    <vt:lpwstr>04381992670999933461</vt:lpwstr>
  </property>
  <property fmtid="{D5CDD505-2E9C-101B-9397-08002B2CF9AE}" pid="5" name="Google.Documents.PreviousRevisionId">
    <vt:lpwstr>12146093239656132700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